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filterPrivacy="1" defaultThemeVersion="124226"/>
  <xr:revisionPtr revIDLastSave="0" documentId="13_ncr:1_{E7734550-1F90-4252-9185-E4798B3B344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able" sheetId="2" r:id="rId1"/>
    <sheet name="Sheet1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2" l="1"/>
  <c r="C11" i="2"/>
  <c r="C5" i="2"/>
  <c r="C17" i="2" s="1"/>
  <c r="C14" i="2" l="1"/>
  <c r="C13" i="2"/>
  <c r="C28" i="1"/>
  <c r="G28" i="1" l="1"/>
  <c r="C29" i="1"/>
  <c r="C11" i="1"/>
  <c r="C10" i="1"/>
  <c r="C33" i="1" l="1"/>
  <c r="C32" i="1"/>
  <c r="C12" i="1"/>
  <c r="C14" i="1" s="1"/>
  <c r="C5" i="1"/>
  <c r="C18" i="1" s="1"/>
  <c r="C13" i="1" l="1"/>
</calcChain>
</file>

<file path=xl/sharedStrings.xml><?xml version="1.0" encoding="utf-8"?>
<sst xmlns="http://schemas.openxmlformats.org/spreadsheetml/2006/main" count="146" uniqueCount="91">
  <si>
    <t>Symbol</t>
  </si>
  <si>
    <t>Variable</t>
  </si>
  <si>
    <t>Value</t>
  </si>
  <si>
    <t>Unit</t>
  </si>
  <si>
    <t>n</t>
  </si>
  <si>
    <t>Porosity</t>
  </si>
  <si>
    <t>(–)</t>
  </si>
  <si>
    <t>λm</t>
  </si>
  <si>
    <t>(W/m/K)</t>
  </si>
  <si>
    <t>ρs</t>
  </si>
  <si>
    <t>(kg/m3)</t>
  </si>
  <si>
    <t>cs</t>
  </si>
  <si>
    <t>(J/kg/K)</t>
  </si>
  <si>
    <t>ρb</t>
  </si>
  <si>
    <t>Kd</t>
  </si>
  <si>
    <t>(m3/kg)</t>
  </si>
  <si>
    <t>αl</t>
  </si>
  <si>
    <t>(m)</t>
  </si>
  <si>
    <t>αth</t>
  </si>
  <si>
    <t>αtv</t>
  </si>
  <si>
    <t>(m2/s)</t>
  </si>
  <si>
    <t>Tu</t>
  </si>
  <si>
    <t>(K)</t>
  </si>
  <si>
    <t>Density of solid material</t>
  </si>
  <si>
    <t>Dry bulk density</t>
  </si>
  <si>
    <t>Partition coefficient</t>
  </si>
  <si>
    <t>Longitudinal dispersivity</t>
  </si>
  <si>
    <t>Transverse horizontal dispersivity</t>
  </si>
  <si>
    <t>Transverse vertical dispersivity</t>
  </si>
  <si>
    <t>Thermal diffusivity</t>
  </si>
  <si>
    <t>Undisturbed temperature of ground</t>
  </si>
  <si>
    <t>Effective thermal conductivity of porous medium</t>
  </si>
  <si>
    <t>λw</t>
  </si>
  <si>
    <t>Effective thermal conductivity of water</t>
  </si>
  <si>
    <t>Effective thermal conductivity of soil</t>
  </si>
  <si>
    <t>λs</t>
  </si>
  <si>
    <t>ρw</t>
  </si>
  <si>
    <t xml:space="preserve">density of water </t>
  </si>
  <si>
    <t>cw</t>
  </si>
  <si>
    <t>Specific heat capacity of water</t>
  </si>
  <si>
    <t>Do</t>
  </si>
  <si>
    <t>required for heat equation solution</t>
  </si>
  <si>
    <t>key</t>
  </si>
  <si>
    <t xml:space="preserve">key </t>
  </si>
  <si>
    <t>required for equivalent solute equation solution</t>
  </si>
  <si>
    <t>Intermediate calculation</t>
  </si>
  <si>
    <t>required for both solutions</t>
  </si>
  <si>
    <t>Specific heat capacity of solid</t>
  </si>
  <si>
    <t xml:space="preserve"> it has a large influence on the temperature field around the grouted borehole</t>
  </si>
  <si>
    <t>csv</t>
  </si>
  <si>
    <t>volumetric heat capacity of solid</t>
  </si>
  <si>
    <t>R</t>
  </si>
  <si>
    <t>(J/m3/K)</t>
  </si>
  <si>
    <t>value for dispersivity maybe teacherous because with high darcy velocities</t>
  </si>
  <si>
    <t>Ph</t>
  </si>
  <si>
    <t>Retardation factor</t>
  </si>
  <si>
    <t>(W/m)</t>
  </si>
  <si>
    <t>Power per m borehole</t>
  </si>
  <si>
    <t>(Ws)</t>
  </si>
  <si>
    <t>Energy for 100 m borehole</t>
  </si>
  <si>
    <t xml:space="preserve">for injection well </t>
  </si>
  <si>
    <r>
      <t>m³/</t>
    </r>
    <r>
      <rPr>
        <b/>
        <sz val="11"/>
        <color rgb="FFFF0000"/>
        <rFont val="Calibri"/>
        <family val="2"/>
      </rPr>
      <t>K</t>
    </r>
    <r>
      <rPr>
        <b/>
        <sz val="11"/>
        <color rgb="FFFF0000"/>
        <rFont val="Calibri"/>
        <family val="2"/>
        <scheme val="minor"/>
      </rPr>
      <t>/s</t>
    </r>
  </si>
  <si>
    <t>??</t>
  </si>
  <si>
    <t>ρb Kd</t>
  </si>
  <si>
    <t>BOUNDARY</t>
  </si>
  <si>
    <t>Qh=ρw cw qw T</t>
  </si>
  <si>
    <t>boundary condition for heat equation</t>
  </si>
  <si>
    <t xml:space="preserve">qw   </t>
  </si>
  <si>
    <t xml:space="preserve">flux of water (small amount) </t>
  </si>
  <si>
    <t>Tb</t>
  </si>
  <si>
    <t>qw Tb</t>
  </si>
  <si>
    <t>Boundary temperature of inflowing water</t>
  </si>
  <si>
    <t>cb</t>
  </si>
  <si>
    <t xml:space="preserve">Boundary concentration of inflowing water </t>
  </si>
  <si>
    <t>if ρb = 1</t>
  </si>
  <si>
    <t>Thermal diffusivity (diffusion coefficient)</t>
  </si>
  <si>
    <t>Transverse dispersivity</t>
  </si>
  <si>
    <r>
      <t>α</t>
    </r>
    <r>
      <rPr>
        <vertAlign val="subscript"/>
        <sz val="11"/>
        <color theme="1"/>
        <rFont val="Calibri"/>
        <family val="2"/>
        <scheme val="minor"/>
      </rPr>
      <t>t</t>
    </r>
  </si>
  <si>
    <r>
      <t>α</t>
    </r>
    <r>
      <rPr>
        <vertAlign val="subscript"/>
        <sz val="11"/>
        <color theme="1"/>
        <rFont val="Calibri"/>
        <family val="2"/>
        <scheme val="minor"/>
      </rPr>
      <t>l</t>
    </r>
  </si>
  <si>
    <r>
      <t>ρ</t>
    </r>
    <r>
      <rPr>
        <vertAlign val="subscript"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 K</t>
    </r>
    <r>
      <rPr>
        <vertAlign val="subscript"/>
        <sz val="11"/>
        <color theme="1"/>
        <rFont val="Calibri"/>
        <family val="2"/>
        <scheme val="minor"/>
      </rPr>
      <t>d</t>
    </r>
  </si>
  <si>
    <r>
      <t>K</t>
    </r>
    <r>
      <rPr>
        <vertAlign val="subscript"/>
        <sz val="11"/>
        <color theme="1"/>
        <rFont val="Calibri"/>
        <family val="2"/>
        <scheme val="minor"/>
      </rPr>
      <t>d</t>
    </r>
  </si>
  <si>
    <r>
      <t>λ</t>
    </r>
    <r>
      <rPr>
        <vertAlign val="subscript"/>
        <sz val="11"/>
        <color theme="1"/>
        <rFont val="Calibri"/>
        <family val="2"/>
        <scheme val="minor"/>
      </rPr>
      <t>w</t>
    </r>
  </si>
  <si>
    <r>
      <t>λ</t>
    </r>
    <r>
      <rPr>
        <vertAlign val="subscript"/>
        <sz val="11"/>
        <color theme="1"/>
        <rFont val="Calibri"/>
        <family val="2"/>
        <scheme val="minor"/>
      </rPr>
      <t>s</t>
    </r>
  </si>
  <si>
    <r>
      <t>λ</t>
    </r>
    <r>
      <rPr>
        <vertAlign val="subscript"/>
        <sz val="11"/>
        <color theme="1"/>
        <rFont val="Calibri"/>
        <family val="2"/>
        <scheme val="minor"/>
      </rPr>
      <t>m</t>
    </r>
  </si>
  <si>
    <r>
      <t>ρ</t>
    </r>
    <r>
      <rPr>
        <vertAlign val="subscript"/>
        <sz val="11"/>
        <color theme="1"/>
        <rFont val="Calibri"/>
        <family val="2"/>
        <scheme val="minor"/>
      </rPr>
      <t>w</t>
    </r>
  </si>
  <si>
    <r>
      <t>c</t>
    </r>
    <r>
      <rPr>
        <vertAlign val="subscript"/>
        <sz val="11"/>
        <color theme="1"/>
        <rFont val="Calibri"/>
        <family val="2"/>
        <scheme val="minor"/>
      </rPr>
      <t>w</t>
    </r>
  </si>
  <si>
    <r>
      <t>ρ</t>
    </r>
    <r>
      <rPr>
        <vertAlign val="subscript"/>
        <sz val="11"/>
        <color theme="1"/>
        <rFont val="Calibri"/>
        <family val="2"/>
        <scheme val="minor"/>
      </rPr>
      <t>s</t>
    </r>
  </si>
  <si>
    <r>
      <t>c</t>
    </r>
    <r>
      <rPr>
        <vertAlign val="subscript"/>
        <sz val="11"/>
        <color theme="1"/>
        <rFont val="Calibri"/>
        <family val="2"/>
        <scheme val="minor"/>
      </rPr>
      <t>s</t>
    </r>
  </si>
  <si>
    <r>
      <t>ρ</t>
    </r>
    <r>
      <rPr>
        <vertAlign val="subscript"/>
        <sz val="11"/>
        <color theme="1"/>
        <rFont val="Calibri"/>
        <family val="2"/>
        <scheme val="minor"/>
      </rPr>
      <t>b</t>
    </r>
  </si>
  <si>
    <r>
      <t>c</t>
    </r>
    <r>
      <rPr>
        <vertAlign val="subscript"/>
        <sz val="11"/>
        <color theme="1"/>
        <rFont val="Calibri"/>
        <family val="2"/>
        <scheme val="minor"/>
      </rPr>
      <t>sv</t>
    </r>
  </si>
  <si>
    <t>Partition coefficient calculation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</si>
</sst>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FF0000"/>
      <name val="Calibri"/>
      <family val="2"/>
    </font>
    <font>
      <vertAlign val="subscript"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1" xfId="0" applyBorder="1"/>
    <xf numFmtId="0" fontId="0" fillId="3" borderId="1" xfId="0" applyFill="1" applyBorder="1"/>
    <xf numFmtId="0" fontId="0" fillId="2" borderId="1" xfId="0" applyFill="1" applyBorder="1"/>
    <xf numFmtId="11" fontId="0" fillId="3" borderId="1" xfId="0" applyNumberFormat="1" applyFill="1" applyBorder="1"/>
    <xf numFmtId="0" fontId="0" fillId="4" borderId="1" xfId="0" applyFill="1" applyBorder="1"/>
    <xf numFmtId="11" fontId="0" fillId="4" borderId="1" xfId="0" applyNumberForma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0" fontId="0" fillId="2" borderId="8" xfId="0" applyFill="1" applyBorder="1"/>
    <xf numFmtId="0" fontId="0" fillId="2" borderId="9" xfId="0" applyFill="1" applyBorder="1"/>
    <xf numFmtId="0" fontId="0" fillId="0" borderId="8" xfId="0" applyBorder="1"/>
    <xf numFmtId="0" fontId="0" fillId="0" borderId="9" xfId="0" applyBorder="1"/>
    <xf numFmtId="0" fontId="0" fillId="4" borderId="8" xfId="0" applyFill="1" applyBorder="1"/>
    <xf numFmtId="0" fontId="0" fillId="4" borderId="9" xfId="0" applyFill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11" fontId="0" fillId="0" borderId="0" xfId="0" applyNumberFormat="1"/>
    <xf numFmtId="11" fontId="0" fillId="2" borderId="1" xfId="0" applyNumberFormat="1" applyFill="1" applyBorder="1"/>
    <xf numFmtId="0" fontId="1" fillId="0" borderId="11" xfId="0" applyFont="1" applyBorder="1"/>
    <xf numFmtId="0" fontId="1" fillId="0" borderId="1" xfId="0" applyFont="1" applyBorder="1"/>
    <xf numFmtId="0" fontId="1" fillId="3" borderId="1" xfId="0" applyFont="1" applyFill="1" applyBorder="1"/>
    <xf numFmtId="0" fontId="1" fillId="2" borderId="1" xfId="0" applyFont="1" applyFill="1" applyBorder="1"/>
    <xf numFmtId="0" fontId="1" fillId="3" borderId="6" xfId="0" applyFont="1" applyFill="1" applyBorder="1"/>
    <xf numFmtId="2" fontId="0" fillId="2" borderId="1" xfId="0" applyNumberFormat="1" applyFill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0" xfId="0" applyFont="1"/>
    <xf numFmtId="11" fontId="1" fillId="0" borderId="0" xfId="0" applyNumberFormat="1" applyFont="1"/>
    <xf numFmtId="0" fontId="0" fillId="2" borderId="0" xfId="0" applyFill="1"/>
    <xf numFmtId="11" fontId="0" fillId="2" borderId="0" xfId="0" applyNumberFormat="1" applyFill="1"/>
    <xf numFmtId="0" fontId="0" fillId="3" borderId="0" xfId="0" applyFill="1"/>
    <xf numFmtId="11" fontId="0" fillId="3" borderId="0" xfId="0" applyNumberFormat="1" applyFill="1"/>
    <xf numFmtId="0" fontId="0" fillId="4" borderId="0" xfId="0" applyFill="1"/>
    <xf numFmtId="11" fontId="0" fillId="4" borderId="0" xfId="0" applyNumberFormat="1" applyFill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7" xfId="0" applyBorder="1"/>
    <xf numFmtId="0" fontId="0" fillId="0" borderId="0" xfId="0" applyFill="1"/>
    <xf numFmtId="0" fontId="0" fillId="0" borderId="0" xfId="0" applyFill="1" applyBorder="1"/>
    <xf numFmtId="0" fontId="1" fillId="0" borderId="0" xfId="0" applyFont="1" applyFill="1" applyBorder="1"/>
    <xf numFmtId="11" fontId="1" fillId="0" borderId="0" xfId="0" applyNumberFormat="1" applyFont="1" applyFill="1" applyBorder="1"/>
    <xf numFmtId="11" fontId="0" fillId="0" borderId="0" xfId="0" applyNumberFormat="1" applyFill="1" applyBorder="1"/>
    <xf numFmtId="0" fontId="0" fillId="0" borderId="16" xfId="0" applyFont="1" applyBorder="1"/>
    <xf numFmtId="0" fontId="0" fillId="3" borderId="1" xfId="0" applyFont="1" applyFill="1" applyBorder="1"/>
    <xf numFmtId="11" fontId="0" fillId="3" borderId="1" xfId="0" applyNumberFormat="1" applyFont="1" applyFill="1" applyBorder="1"/>
    <xf numFmtId="11" fontId="0" fillId="2" borderId="1" xfId="0" applyNumberFormat="1" applyFont="1" applyFill="1" applyBorder="1"/>
    <xf numFmtId="11" fontId="0" fillId="4" borderId="1" xfId="0" applyNumberFormat="1" applyFont="1" applyFill="1" applyBorder="1"/>
    <xf numFmtId="2" fontId="0" fillId="2" borderId="1" xfId="0" applyNumberFormat="1" applyFont="1" applyFill="1" applyBorder="1"/>
    <xf numFmtId="0" fontId="0" fillId="0" borderId="1" xfId="0" applyFont="1" applyBorder="1"/>
    <xf numFmtId="0" fontId="0" fillId="3" borderId="6" xfId="0" applyFont="1" applyFill="1" applyBorder="1"/>
    <xf numFmtId="0" fontId="0" fillId="2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workbookViewId="0">
      <selection activeCell="E16" sqref="E16"/>
    </sheetView>
  </sheetViews>
  <sheetFormatPr defaultColWidth="9.109375" defaultRowHeight="14.4" x14ac:dyDescent="0.3"/>
  <cols>
    <col min="1" max="1" width="7.88671875" customWidth="1"/>
    <col min="2" max="2" width="40.5546875" customWidth="1"/>
    <col min="3" max="3" width="12.6640625" customWidth="1"/>
    <col min="5" max="5" width="25.109375" customWidth="1"/>
  </cols>
  <sheetData>
    <row r="1" spans="1:6" ht="15" thickBot="1" x14ac:dyDescent="0.35">
      <c r="A1" s="43" t="s">
        <v>0</v>
      </c>
      <c r="B1" s="44" t="s">
        <v>1</v>
      </c>
      <c r="C1" s="44" t="s">
        <v>2</v>
      </c>
      <c r="D1" s="45" t="s">
        <v>3</v>
      </c>
    </row>
    <row r="2" spans="1:6" ht="15" thickBot="1" x14ac:dyDescent="0.35">
      <c r="A2" s="46" t="s">
        <v>4</v>
      </c>
      <c r="B2" s="46" t="s">
        <v>5</v>
      </c>
      <c r="C2" s="53">
        <v>0.35</v>
      </c>
      <c r="D2" s="46" t="s">
        <v>6</v>
      </c>
    </row>
    <row r="3" spans="1:6" ht="15.6" x14ac:dyDescent="0.35">
      <c r="A3" s="10" t="s">
        <v>81</v>
      </c>
      <c r="B3" s="11" t="s">
        <v>33</v>
      </c>
      <c r="C3" s="60">
        <v>0.57999999999999996</v>
      </c>
      <c r="D3" s="12" t="s">
        <v>8</v>
      </c>
    </row>
    <row r="4" spans="1:6" ht="15.6" x14ac:dyDescent="0.35">
      <c r="A4" s="13" t="s">
        <v>82</v>
      </c>
      <c r="B4" s="2" t="s">
        <v>34</v>
      </c>
      <c r="C4" s="54">
        <v>2</v>
      </c>
      <c r="D4" s="14" t="s">
        <v>8</v>
      </c>
    </row>
    <row r="5" spans="1:6" ht="15.6" x14ac:dyDescent="0.35">
      <c r="A5" s="15" t="s">
        <v>83</v>
      </c>
      <c r="B5" s="3" t="s">
        <v>31</v>
      </c>
      <c r="C5" s="61">
        <f>C2*C3+(1-C2)*C4</f>
        <v>1.5030000000000001</v>
      </c>
      <c r="D5" s="16" t="s">
        <v>8</v>
      </c>
    </row>
    <row r="6" spans="1:6" ht="15.6" x14ac:dyDescent="0.35">
      <c r="A6" s="13" t="s">
        <v>84</v>
      </c>
      <c r="B6" s="2" t="s">
        <v>37</v>
      </c>
      <c r="C6" s="54">
        <v>1000</v>
      </c>
      <c r="D6" s="14" t="s">
        <v>10</v>
      </c>
    </row>
    <row r="7" spans="1:6" ht="15.6" x14ac:dyDescent="0.35">
      <c r="A7" s="13" t="s">
        <v>85</v>
      </c>
      <c r="B7" s="2" t="s">
        <v>39</v>
      </c>
      <c r="C7" s="55">
        <v>4174</v>
      </c>
      <c r="D7" s="14" t="s">
        <v>12</v>
      </c>
    </row>
    <row r="8" spans="1:6" ht="15.6" x14ac:dyDescent="0.35">
      <c r="A8" s="13" t="s">
        <v>86</v>
      </c>
      <c r="B8" s="2" t="s">
        <v>23</v>
      </c>
      <c r="C8" s="54">
        <v>2650</v>
      </c>
      <c r="D8" s="14" t="s">
        <v>10</v>
      </c>
    </row>
    <row r="9" spans="1:6" ht="15.6" x14ac:dyDescent="0.35">
      <c r="A9" s="13" t="s">
        <v>87</v>
      </c>
      <c r="B9" s="2" t="s">
        <v>47</v>
      </c>
      <c r="C9" s="54">
        <v>800</v>
      </c>
      <c r="D9" s="14" t="s">
        <v>12</v>
      </c>
    </row>
    <row r="10" spans="1:6" ht="15.6" x14ac:dyDescent="0.35">
      <c r="A10" s="17" t="s">
        <v>88</v>
      </c>
      <c r="B10" s="1" t="s">
        <v>24</v>
      </c>
      <c r="C10" s="59">
        <v>1709.5</v>
      </c>
      <c r="D10" s="18" t="s">
        <v>10</v>
      </c>
    </row>
    <row r="11" spans="1:6" ht="15.6" x14ac:dyDescent="0.35">
      <c r="A11" s="15" t="s">
        <v>89</v>
      </c>
      <c r="B11" s="3" t="s">
        <v>50</v>
      </c>
      <c r="C11" s="56">
        <f>C9*C8</f>
        <v>2120000</v>
      </c>
      <c r="D11" s="16" t="s">
        <v>52</v>
      </c>
    </row>
    <row r="12" spans="1:6" ht="15.6" x14ac:dyDescent="0.35">
      <c r="A12" s="19" t="s">
        <v>80</v>
      </c>
      <c r="B12" s="5" t="s">
        <v>25</v>
      </c>
      <c r="C12" s="57">
        <f>C9/C6/C7</f>
        <v>1.9166267369429804E-4</v>
      </c>
      <c r="D12" s="20" t="s">
        <v>15</v>
      </c>
      <c r="F12" s="24"/>
    </row>
    <row r="13" spans="1:6" ht="15.6" hidden="1" x14ac:dyDescent="0.35">
      <c r="A13" s="17" t="s">
        <v>79</v>
      </c>
      <c r="B13" s="3" t="s">
        <v>90</v>
      </c>
      <c r="C13" s="56">
        <f>C10*C12</f>
        <v>0.32764734068040252</v>
      </c>
      <c r="D13" s="16" t="s">
        <v>74</v>
      </c>
      <c r="F13" s="24"/>
    </row>
    <row r="14" spans="1:6" x14ac:dyDescent="0.3">
      <c r="A14" s="15" t="s">
        <v>51</v>
      </c>
      <c r="B14" s="3" t="s">
        <v>55</v>
      </c>
      <c r="C14" s="58">
        <f>C10*C12/C2+1</f>
        <v>1.9361352590868646</v>
      </c>
      <c r="D14" s="16"/>
    </row>
    <row r="15" spans="1:6" ht="15.6" x14ac:dyDescent="0.35">
      <c r="A15" s="17" t="s">
        <v>78</v>
      </c>
      <c r="B15" s="1" t="s">
        <v>26</v>
      </c>
      <c r="C15" s="59">
        <v>0</v>
      </c>
      <c r="D15" s="18" t="s">
        <v>17</v>
      </c>
    </row>
    <row r="16" spans="1:6" ht="15.6" x14ac:dyDescent="0.35">
      <c r="A16" s="17" t="s">
        <v>77</v>
      </c>
      <c r="B16" s="1" t="s">
        <v>76</v>
      </c>
      <c r="C16" s="59">
        <v>0</v>
      </c>
      <c r="D16" s="18" t="s">
        <v>17</v>
      </c>
    </row>
    <row r="17" spans="1:9" ht="15" thickBot="1" x14ac:dyDescent="0.35">
      <c r="A17" s="19" t="s">
        <v>40</v>
      </c>
      <c r="B17" s="5" t="s">
        <v>75</v>
      </c>
      <c r="C17" s="57">
        <f>C5/C6/C7/C2</f>
        <v>1.0288178520090357E-6</v>
      </c>
      <c r="D17" s="20" t="s">
        <v>20</v>
      </c>
      <c r="E17" s="48"/>
    </row>
    <row r="18" spans="1:9" x14ac:dyDescent="0.3">
      <c r="A18" s="10" t="s">
        <v>42</v>
      </c>
      <c r="B18" s="47" t="s">
        <v>41</v>
      </c>
    </row>
    <row r="19" spans="1:9" x14ac:dyDescent="0.3">
      <c r="A19" s="19" t="s">
        <v>43</v>
      </c>
      <c r="B19" s="18" t="s">
        <v>44</v>
      </c>
    </row>
    <row r="20" spans="1:9" x14ac:dyDescent="0.3">
      <c r="A20" s="15" t="s">
        <v>43</v>
      </c>
      <c r="B20" s="18" t="s">
        <v>45</v>
      </c>
    </row>
    <row r="21" spans="1:9" ht="15" thickBot="1" x14ac:dyDescent="0.35">
      <c r="A21" s="21" t="s">
        <v>43</v>
      </c>
      <c r="B21" s="23" t="s">
        <v>46</v>
      </c>
    </row>
    <row r="23" spans="1:9" x14ac:dyDescent="0.3">
      <c r="A23" s="49"/>
      <c r="B23" s="49"/>
      <c r="C23" s="49"/>
      <c r="D23" s="49"/>
      <c r="E23" s="49"/>
      <c r="F23" s="49"/>
      <c r="G23" s="49"/>
      <c r="H23" s="49"/>
      <c r="I23" s="49"/>
    </row>
    <row r="24" spans="1:9" s="35" customFormat="1" x14ac:dyDescent="0.3">
      <c r="A24" s="50"/>
      <c r="B24" s="50"/>
      <c r="C24" s="50"/>
      <c r="D24" s="50"/>
      <c r="E24" s="50"/>
      <c r="F24" s="50"/>
      <c r="G24" s="50"/>
      <c r="H24" s="50"/>
      <c r="I24" s="50"/>
    </row>
    <row r="25" spans="1:9" s="35" customFormat="1" x14ac:dyDescent="0.3">
      <c r="A25" s="50"/>
      <c r="B25" s="50"/>
      <c r="C25" s="50"/>
      <c r="D25" s="50"/>
      <c r="E25" s="50"/>
      <c r="F25" s="50"/>
      <c r="G25" s="51"/>
      <c r="H25" s="50"/>
      <c r="I25" s="50"/>
    </row>
    <row r="26" spans="1:9" x14ac:dyDescent="0.3">
      <c r="A26" s="49"/>
      <c r="B26" s="49"/>
      <c r="C26" s="52"/>
      <c r="D26" s="49"/>
      <c r="E26" s="49"/>
      <c r="F26" s="49"/>
      <c r="G26" s="49"/>
      <c r="H26" s="49"/>
      <c r="I26" s="49"/>
    </row>
    <row r="27" spans="1:9" x14ac:dyDescent="0.3">
      <c r="A27" s="49"/>
      <c r="B27" s="49"/>
      <c r="C27" s="52"/>
      <c r="D27" s="49"/>
      <c r="E27" s="49"/>
      <c r="F27" s="49"/>
      <c r="G27" s="49"/>
      <c r="H27" s="49"/>
      <c r="I27" s="49"/>
    </row>
    <row r="28" spans="1:9" x14ac:dyDescent="0.3">
      <c r="A28" s="49"/>
      <c r="B28" s="49"/>
      <c r="C28" s="52"/>
      <c r="D28" s="49"/>
      <c r="E28" s="49"/>
      <c r="F28" s="49"/>
      <c r="G28" s="49"/>
      <c r="H28" s="49"/>
      <c r="I28" s="49"/>
    </row>
    <row r="29" spans="1:9" x14ac:dyDescent="0.3">
      <c r="A29" s="49"/>
      <c r="B29" s="49"/>
      <c r="C29" s="52"/>
      <c r="D29" s="49"/>
      <c r="E29" s="49"/>
      <c r="F29" s="49"/>
      <c r="G29" s="49"/>
      <c r="H29" s="49"/>
      <c r="I29" s="49"/>
    </row>
    <row r="30" spans="1:9" x14ac:dyDescent="0.3">
      <c r="A30" s="49"/>
      <c r="B30" s="49"/>
      <c r="C30" s="52"/>
      <c r="D30" s="49"/>
      <c r="E30" s="49"/>
      <c r="F30" s="49"/>
      <c r="G30" s="49"/>
      <c r="H30" s="49"/>
      <c r="I30" s="49"/>
    </row>
    <row r="31" spans="1:9" x14ac:dyDescent="0.3">
      <c r="A31" s="49"/>
      <c r="B31" s="49"/>
      <c r="C31" s="49"/>
      <c r="D31" s="49"/>
      <c r="E31" s="49"/>
      <c r="F31" s="49"/>
      <c r="G31" s="49"/>
      <c r="H31" s="49"/>
      <c r="I31" s="49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3"/>
  <sheetViews>
    <sheetView workbookViewId="0">
      <selection activeCell="B46" sqref="B46"/>
    </sheetView>
  </sheetViews>
  <sheetFormatPr defaultColWidth="9.109375" defaultRowHeight="14.4" x14ac:dyDescent="0.3"/>
  <cols>
    <col min="1" max="1" width="15" customWidth="1"/>
    <col min="2" max="2" width="45.44140625" customWidth="1"/>
    <col min="3" max="3" width="12.6640625" customWidth="1"/>
  </cols>
  <sheetData>
    <row r="1" spans="1:6" ht="15" thickBot="1" x14ac:dyDescent="0.35">
      <c r="A1" t="s">
        <v>0</v>
      </c>
      <c r="B1" t="s">
        <v>1</v>
      </c>
      <c r="C1" t="s">
        <v>2</v>
      </c>
      <c r="D1" t="s">
        <v>3</v>
      </c>
    </row>
    <row r="2" spans="1:6" ht="15" thickBot="1" x14ac:dyDescent="0.35">
      <c r="A2" s="7" t="s">
        <v>4</v>
      </c>
      <c r="B2" s="8" t="s">
        <v>5</v>
      </c>
      <c r="C2" s="8">
        <v>0.2</v>
      </c>
      <c r="D2" s="9" t="s">
        <v>6</v>
      </c>
    </row>
    <row r="3" spans="1:6" x14ac:dyDescent="0.3">
      <c r="A3" s="10" t="s">
        <v>32</v>
      </c>
      <c r="B3" s="11" t="s">
        <v>33</v>
      </c>
      <c r="C3" s="30">
        <v>0.65</v>
      </c>
      <c r="D3" s="12" t="s">
        <v>8</v>
      </c>
    </row>
    <row r="4" spans="1:6" x14ac:dyDescent="0.3">
      <c r="A4" s="13" t="s">
        <v>35</v>
      </c>
      <c r="B4" s="2" t="s">
        <v>34</v>
      </c>
      <c r="C4" s="28">
        <v>2.84</v>
      </c>
      <c r="D4" s="14" t="s">
        <v>8</v>
      </c>
    </row>
    <row r="5" spans="1:6" x14ac:dyDescent="0.3">
      <c r="A5" s="15" t="s">
        <v>7</v>
      </c>
      <c r="B5" s="3" t="s">
        <v>31</v>
      </c>
      <c r="C5" s="29">
        <f>C2*C3+(1-C2)*C4</f>
        <v>2.4019999999999997</v>
      </c>
      <c r="D5" s="16" t="s">
        <v>8</v>
      </c>
    </row>
    <row r="6" spans="1:6" x14ac:dyDescent="0.3">
      <c r="A6" s="13" t="s">
        <v>36</v>
      </c>
      <c r="B6" s="2" t="s">
        <v>37</v>
      </c>
      <c r="C6" s="2">
        <v>1000</v>
      </c>
      <c r="D6" s="14" t="s">
        <v>10</v>
      </c>
    </row>
    <row r="7" spans="1:6" x14ac:dyDescent="0.3">
      <c r="A7" s="13" t="s">
        <v>38</v>
      </c>
      <c r="B7" s="2" t="s">
        <v>39</v>
      </c>
      <c r="C7" s="4">
        <v>4180</v>
      </c>
      <c r="D7" s="14" t="s">
        <v>12</v>
      </c>
    </row>
    <row r="8" spans="1:6" x14ac:dyDescent="0.3">
      <c r="A8" s="13" t="s">
        <v>9</v>
      </c>
      <c r="B8" s="2" t="s">
        <v>23</v>
      </c>
      <c r="C8" s="2">
        <v>2650</v>
      </c>
      <c r="D8" s="14" t="s">
        <v>10</v>
      </c>
    </row>
    <row r="9" spans="1:6" x14ac:dyDescent="0.3">
      <c r="A9" s="13" t="s">
        <v>11</v>
      </c>
      <c r="B9" s="2" t="s">
        <v>47</v>
      </c>
      <c r="C9" s="28">
        <v>750</v>
      </c>
      <c r="D9" s="14" t="s">
        <v>12</v>
      </c>
    </row>
    <row r="10" spans="1:6" x14ac:dyDescent="0.3">
      <c r="A10" s="17" t="s">
        <v>13</v>
      </c>
      <c r="B10" s="1" t="s">
        <v>24</v>
      </c>
      <c r="C10" s="27">
        <f>C8*(1-C2)</f>
        <v>2120</v>
      </c>
      <c r="D10" s="18" t="s">
        <v>10</v>
      </c>
    </row>
    <row r="11" spans="1:6" x14ac:dyDescent="0.3">
      <c r="A11" s="15" t="s">
        <v>49</v>
      </c>
      <c r="B11" s="3" t="s">
        <v>50</v>
      </c>
      <c r="C11" s="25">
        <f>C9*C8</f>
        <v>1987500</v>
      </c>
      <c r="D11" s="16" t="s">
        <v>52</v>
      </c>
    </row>
    <row r="12" spans="1:6" x14ac:dyDescent="0.3">
      <c r="A12" s="19" t="s">
        <v>14</v>
      </c>
      <c r="B12" s="5" t="s">
        <v>25</v>
      </c>
      <c r="C12" s="6">
        <f>C9/C6/C7</f>
        <v>1.7942583732057416E-4</v>
      </c>
      <c r="D12" s="20" t="s">
        <v>15</v>
      </c>
      <c r="F12" s="24"/>
    </row>
    <row r="13" spans="1:6" x14ac:dyDescent="0.3">
      <c r="A13" s="17" t="s">
        <v>63</v>
      </c>
      <c r="B13" s="3" t="s">
        <v>25</v>
      </c>
      <c r="C13" s="6">
        <f>C10*C12</f>
        <v>0.38038277511961721</v>
      </c>
      <c r="D13" s="20" t="s">
        <v>74</v>
      </c>
      <c r="F13" s="24"/>
    </row>
    <row r="14" spans="1:6" x14ac:dyDescent="0.3">
      <c r="A14" s="15" t="s">
        <v>51</v>
      </c>
      <c r="B14" s="3" t="s">
        <v>55</v>
      </c>
      <c r="C14" s="31">
        <f>C10*C12/C2+1</f>
        <v>2.901913875598086</v>
      </c>
      <c r="D14" s="16"/>
    </row>
    <row r="15" spans="1:6" x14ac:dyDescent="0.3">
      <c r="A15" s="17" t="s">
        <v>16</v>
      </c>
      <c r="B15" s="1" t="s">
        <v>26</v>
      </c>
      <c r="C15" s="1">
        <v>0.5</v>
      </c>
      <c r="D15" s="18" t="s">
        <v>17</v>
      </c>
      <c r="E15" t="s">
        <v>53</v>
      </c>
    </row>
    <row r="16" spans="1:6" x14ac:dyDescent="0.3">
      <c r="A16" s="17" t="s">
        <v>18</v>
      </c>
      <c r="B16" s="1" t="s">
        <v>27</v>
      </c>
      <c r="C16" s="1">
        <v>0.05</v>
      </c>
      <c r="D16" s="18" t="s">
        <v>17</v>
      </c>
      <c r="E16" t="s">
        <v>48</v>
      </c>
    </row>
    <row r="17" spans="1:9" x14ac:dyDescent="0.3">
      <c r="A17" s="17" t="s">
        <v>19</v>
      </c>
      <c r="B17" s="1" t="s">
        <v>28</v>
      </c>
      <c r="C17" s="1">
        <v>0.05</v>
      </c>
      <c r="D17" s="18" t="s">
        <v>17</v>
      </c>
    </row>
    <row r="18" spans="1:9" x14ac:dyDescent="0.3">
      <c r="A18" s="19" t="s">
        <v>40</v>
      </c>
      <c r="B18" s="5" t="s">
        <v>29</v>
      </c>
      <c r="C18" s="6">
        <f>C5/C6/C7/C2</f>
        <v>2.8732057416267936E-6</v>
      </c>
      <c r="D18" s="20" t="s">
        <v>20</v>
      </c>
    </row>
    <row r="19" spans="1:9" ht="15" thickBot="1" x14ac:dyDescent="0.35">
      <c r="A19" s="21" t="s">
        <v>21</v>
      </c>
      <c r="B19" s="22" t="s">
        <v>30</v>
      </c>
      <c r="C19" s="26">
        <v>283.14999999999998</v>
      </c>
      <c r="D19" s="23" t="s">
        <v>22</v>
      </c>
    </row>
    <row r="21" spans="1:9" x14ac:dyDescent="0.3">
      <c r="A21" s="2" t="s">
        <v>42</v>
      </c>
      <c r="B21" s="1" t="s">
        <v>41</v>
      </c>
    </row>
    <row r="22" spans="1:9" x14ac:dyDescent="0.3">
      <c r="A22" s="5" t="s">
        <v>43</v>
      </c>
      <c r="B22" s="1" t="s">
        <v>44</v>
      </c>
    </row>
    <row r="23" spans="1:9" x14ac:dyDescent="0.3">
      <c r="A23" s="3" t="s">
        <v>43</v>
      </c>
      <c r="B23" s="1" t="s">
        <v>45</v>
      </c>
    </row>
    <row r="24" spans="1:9" x14ac:dyDescent="0.3">
      <c r="A24" s="1" t="s">
        <v>43</v>
      </c>
      <c r="B24" s="1" t="s">
        <v>46</v>
      </c>
    </row>
    <row r="26" spans="1:9" ht="15" thickBot="1" x14ac:dyDescent="0.35">
      <c r="A26" t="s">
        <v>64</v>
      </c>
    </row>
    <row r="27" spans="1:9" s="35" customFormat="1" ht="15" thickBot="1" x14ac:dyDescent="0.35">
      <c r="A27" s="32" t="s">
        <v>54</v>
      </c>
      <c r="B27" s="33" t="s">
        <v>57</v>
      </c>
      <c r="C27" s="33">
        <v>50</v>
      </c>
      <c r="D27" s="34" t="s">
        <v>56</v>
      </c>
    </row>
    <row r="28" spans="1:9" s="35" customFormat="1" ht="15" thickBot="1" x14ac:dyDescent="0.35">
      <c r="A28" s="32" t="s">
        <v>65</v>
      </c>
      <c r="B28" s="33" t="s">
        <v>59</v>
      </c>
      <c r="C28" s="33">
        <f>C27*100</f>
        <v>5000</v>
      </c>
      <c r="D28" s="34" t="s">
        <v>58</v>
      </c>
      <c r="E28" s="35" t="s">
        <v>60</v>
      </c>
      <c r="G28" s="36">
        <f>C28/C7/C6</f>
        <v>1.1961722488038277E-3</v>
      </c>
      <c r="H28" s="35" t="s">
        <v>61</v>
      </c>
      <c r="I28" s="35" t="s">
        <v>62</v>
      </c>
    </row>
    <row r="29" spans="1:9" x14ac:dyDescent="0.3">
      <c r="A29" s="37" t="s">
        <v>70</v>
      </c>
      <c r="B29" s="37" t="s">
        <v>66</v>
      </c>
      <c r="C29" s="38">
        <f>C28/C6/C7</f>
        <v>1.1961722488038277E-3</v>
      </c>
      <c r="D29" s="37"/>
    </row>
    <row r="30" spans="1:9" x14ac:dyDescent="0.3">
      <c r="A30" s="39" t="s">
        <v>67</v>
      </c>
      <c r="B30" s="39" t="s">
        <v>68</v>
      </c>
      <c r="C30" s="40">
        <v>9.9999999999999995E-7</v>
      </c>
    </row>
    <row r="31" spans="1:9" x14ac:dyDescent="0.3">
      <c r="A31" s="41" t="s">
        <v>67</v>
      </c>
      <c r="B31" s="41" t="s">
        <v>68</v>
      </c>
      <c r="C31" s="42">
        <v>9.9999999999999995E-7</v>
      </c>
    </row>
    <row r="32" spans="1:9" x14ac:dyDescent="0.3">
      <c r="A32" s="39" t="s">
        <v>69</v>
      </c>
      <c r="B32" s="39" t="s">
        <v>71</v>
      </c>
      <c r="C32" s="40">
        <f>C29/C31</f>
        <v>1196.1722488038279</v>
      </c>
    </row>
    <row r="33" spans="1:3" x14ac:dyDescent="0.3">
      <c r="A33" s="41" t="s">
        <v>72</v>
      </c>
      <c r="B33" s="41" t="s">
        <v>73</v>
      </c>
      <c r="C33" s="42">
        <f>C29/C31</f>
        <v>1196.1722488038279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2024-02-11T01:05:45Z</dcterms:modified>
</cp:coreProperties>
</file>